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2do Trimestre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Hoja1!$B$57</definedName>
    <definedName name="GASTO_E_FIN_02">Hoja1!$C$57</definedName>
    <definedName name="GASTO_E_FIN_03">Hoja1!$D$57</definedName>
    <definedName name="GASTO_E_FIN_04">Hoja1!$E$57</definedName>
    <definedName name="GASTO_E_FIN_05">Hoja1!$F$57</definedName>
    <definedName name="GASTO_E_FIN_06">Hoja1!$G$57</definedName>
    <definedName name="GASTO_E_T1">Hoja1!$B$33</definedName>
    <definedName name="GASTO_E_T2">Hoja1!$C$33</definedName>
    <definedName name="GASTO_E_T3">Hoja1!$D$33</definedName>
    <definedName name="GASTO_E_T4">Hoja1!$E$33</definedName>
    <definedName name="GASTO_E_T5">Hoja1!$F$33</definedName>
    <definedName name="GASTO_E_T6">Hoja1!$G$33</definedName>
    <definedName name="GASTO_NE_FIN_01">Hoja1!$B$32</definedName>
    <definedName name="GASTO_NE_FIN_02">Hoja1!$C$32</definedName>
    <definedName name="GASTO_NE_FIN_03">Hoja1!$D$32</definedName>
    <definedName name="GASTO_NE_FIN_04">Hoja1!$E$32</definedName>
    <definedName name="GASTO_NE_FIN_05">Hoja1!$F$32</definedName>
    <definedName name="GASTO_NE_FIN_06">Hoja1!$G$32</definedName>
    <definedName name="GASTO_NE_T1">Hoja1!$B$8</definedName>
    <definedName name="GASTO_NE_T2">Hoja1!$C$8</definedName>
    <definedName name="GASTO_NE_T3">Hoja1!$D$8</definedName>
    <definedName name="GASTO_NE_T4">Hoja1!$E$8</definedName>
    <definedName name="GASTO_NE_T5">Hoja1!$F$8</definedName>
    <definedName name="GASTO_NE_T6">Hoja1!$G$8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E49" i="1"/>
  <c r="E40" i="1"/>
  <c r="F11" i="1"/>
  <c r="E11" i="1"/>
  <c r="F49" i="1"/>
  <c r="F40" i="1"/>
  <c r="F31" i="1"/>
  <c r="E31" i="1"/>
  <c r="F28" i="1"/>
  <c r="E28" i="1"/>
  <c r="F27" i="1"/>
  <c r="E27" i="1"/>
  <c r="F24" i="1"/>
  <c r="E24" i="1"/>
  <c r="F14" i="1"/>
  <c r="E14" i="1"/>
  <c r="F15" i="1"/>
  <c r="E15" i="1"/>
  <c r="E33" i="1"/>
  <c r="F33" i="1"/>
  <c r="B49" i="1" l="1"/>
  <c r="B24" i="1"/>
  <c r="B31" i="1"/>
  <c r="B28" i="1"/>
  <c r="C26" i="1"/>
  <c r="D56" i="1"/>
  <c r="G56" i="1" s="1"/>
  <c r="D55" i="1"/>
  <c r="G55" i="1" s="1"/>
  <c r="D54" i="1"/>
  <c r="G54" i="1" s="1"/>
  <c r="D52" i="1"/>
  <c r="G52" i="1" s="1"/>
  <c r="D50" i="1"/>
  <c r="G50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1" i="1"/>
  <c r="G41" i="1" s="1"/>
  <c r="G39" i="1"/>
  <c r="D39" i="1"/>
  <c r="D38" i="1"/>
  <c r="G38" i="1" s="1"/>
  <c r="G37" i="1"/>
  <c r="D37" i="1"/>
  <c r="D36" i="1"/>
  <c r="G36" i="1" s="1"/>
  <c r="G35" i="1"/>
  <c r="D35" i="1"/>
  <c r="D34" i="1"/>
  <c r="G34" i="1" s="1"/>
  <c r="D31" i="1" l="1"/>
  <c r="G31" i="1" s="1"/>
  <c r="D30" i="1"/>
  <c r="D29" i="1"/>
  <c r="G29" i="1" s="1"/>
  <c r="D28" i="1"/>
  <c r="G28" i="1" s="1"/>
  <c r="D27" i="1"/>
  <c r="D26" i="1"/>
  <c r="D25" i="1"/>
  <c r="G25" i="1" s="1"/>
  <c r="D24" i="1"/>
  <c r="G24" i="1" s="1"/>
  <c r="D23" i="1"/>
  <c r="D22" i="1"/>
  <c r="D21" i="1"/>
  <c r="G21" i="1" s="1"/>
  <c r="D20" i="1"/>
  <c r="G20" i="1" s="1"/>
  <c r="D19" i="1"/>
  <c r="D18" i="1"/>
  <c r="D17" i="1"/>
  <c r="G17" i="1" s="1"/>
  <c r="D16" i="1"/>
  <c r="G16" i="1" s="1"/>
  <c r="D15" i="1"/>
  <c r="D14" i="1"/>
  <c r="D13" i="1"/>
  <c r="G13" i="1" s="1"/>
  <c r="D12" i="1"/>
  <c r="G12" i="1" s="1"/>
  <c r="D11" i="1"/>
  <c r="D10" i="1"/>
  <c r="D53" i="1"/>
  <c r="G53" i="1" s="1"/>
  <c r="D51" i="1"/>
  <c r="G51" i="1" s="1"/>
  <c r="D49" i="1"/>
  <c r="G49" i="1" s="1"/>
  <c r="D42" i="1"/>
  <c r="G42" i="1" s="1"/>
  <c r="D40" i="1"/>
  <c r="G40" i="1" s="1"/>
  <c r="C33" i="1"/>
  <c r="G30" i="1"/>
  <c r="G27" i="1"/>
  <c r="G26" i="1"/>
  <c r="G23" i="1"/>
  <c r="G22" i="1"/>
  <c r="G19" i="1"/>
  <c r="G18" i="1"/>
  <c r="G15" i="1"/>
  <c r="G14" i="1"/>
  <c r="G11" i="1"/>
  <c r="G10" i="1"/>
  <c r="D9" i="1"/>
  <c r="G9" i="1" s="1"/>
  <c r="F8" i="1"/>
  <c r="E8" i="1"/>
  <c r="C8" i="1"/>
  <c r="B8" i="1"/>
  <c r="F58" i="1" l="1"/>
  <c r="C58" i="1"/>
  <c r="E58" i="1"/>
  <c r="G33" i="1"/>
  <c r="G8" i="1"/>
  <c r="D8" i="1"/>
  <c r="D33" i="1"/>
  <c r="D58" i="1" l="1"/>
  <c r="G58" i="1"/>
  <c r="B33" i="1"/>
  <c r="B58" i="1" s="1"/>
</calcChain>
</file>

<file path=xl/sharedStrings.xml><?xml version="1.0" encoding="utf-8"?>
<sst xmlns="http://schemas.openxmlformats.org/spreadsheetml/2006/main" count="64" uniqueCount="40">
  <si>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</si>
  <si>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</si>
  <si>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</si>
  <si>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</si>
  <si>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</si>
  <si>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</si>
  <si>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</si>
  <si>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</si>
  <si>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</si>
  <si>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</si>
  <si>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</si>
  <si>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SALA DE REGIDORES</t>
  </si>
  <si>
    <t>B. PRESIDENCIA MUNICIPAL</t>
  </si>
  <si>
    <t>C.SINDICATURA</t>
  </si>
  <si>
    <t>D. SECRETARIA PARTICULAR</t>
  </si>
  <si>
    <t>E. DIRECCION DE PROYECTOS ESTRATEGICOS</t>
  </si>
  <si>
    <t>F. DIRECCION DE COMUNICACIÓN SOCIAL</t>
  </si>
  <si>
    <t>G. SECRETARIA GENERAL</t>
  </si>
  <si>
    <t>H. CONTRALORIA MUNICIPAL</t>
  </si>
  <si>
    <t>J. TESORERIA</t>
  </si>
  <si>
    <t>K. ALMACEN</t>
  </si>
  <si>
    <t>L. OFICIALIA MAYOR ADMINISTRATIVA</t>
  </si>
  <si>
    <t>M. DIRECCION DE DESARROLLO ECONOMICO</t>
  </si>
  <si>
    <t>N. DIRECCION DE DESARROLLO SOCIAL</t>
  </si>
  <si>
    <t>O. DIRECCION DE INSPECCION Y REGLAMENTOS</t>
  </si>
  <si>
    <t>P. DIRECCION JURIDICA</t>
  </si>
  <si>
    <t>Q. DIRECCION DE OBRAS PUBLICAS</t>
  </si>
  <si>
    <t>R. DIRECCION DE PADRON Y LICENCIAS</t>
  </si>
  <si>
    <t>S. DIRECCION DE PLANEACION URBANA Y ECOLOGIA</t>
  </si>
  <si>
    <t>T. DIRECCION DE SEGURIDAD CIUDADANA</t>
  </si>
  <si>
    <t>U. DIRECCION DE SERVICIOS PUBLICOS</t>
  </si>
  <si>
    <t>V. DIRECCION DE TURISMO</t>
  </si>
  <si>
    <t>W. ORGANISMOS PUBLICOS DESCENTRALIZADOS</t>
  </si>
  <si>
    <t>X. DEUDA PUBLICA</t>
  </si>
  <si>
    <t>*</t>
  </si>
  <si>
    <t>II. Gasto Etiquetado (II=A+B+C+D+E+F+G+H)</t>
  </si>
  <si>
    <t>III. Total de Egresos (III = I + II)</t>
  </si>
  <si>
    <t>Municipio de Puerto Vallarta, Gobierno del Estado de Jalisco (a)</t>
  </si>
  <si>
    <t>Del 1 de enero al 30 de junio de 2017 (b)</t>
  </si>
  <si>
    <t xml:space="preserve">Estado Analítico del Ejercicio del Presupuesto de Egresos Detallado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</si>
</sst>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EDO.%20ANALITICO%20F-6B%20Y%20F-6C/2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B55" sqref="B5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x14ac:dyDescent="0.25">
      <c r="A1" s="22" t="s">
        <v>37</v>
      </c>
      <c r="B1" s="23"/>
      <c r="C1" s="23"/>
      <c r="D1" s="23"/>
      <c r="E1" s="23"/>
      <c r="F1" s="23"/>
      <c r="G1" s="24"/>
    </row>
    <row r="2" spans="1:7" x14ac:dyDescent="0.25">
      <c r="A2" s="25" t="s">
        <v>39</v>
      </c>
      <c r="B2" s="26"/>
      <c r="C2" s="26"/>
      <c r="D2" s="26"/>
      <c r="E2" s="26"/>
      <c r="F2" s="26"/>
      <c r="G2" s="27"/>
    </row>
    <row r="3" spans="1:7" x14ac:dyDescent="0.25">
      <c r="A3" s="25" t="s">
        <v>0</v>
      </c>
      <c r="B3" s="26"/>
      <c r="C3" s="26"/>
      <c r="D3" s="26"/>
      <c r="E3" s="26"/>
      <c r="F3" s="26"/>
      <c r="G3" s="27"/>
    </row>
    <row r="4" spans="1:7" x14ac:dyDescent="0.25">
      <c r="A4" s="28" t="s">
        <v>38</v>
      </c>
      <c r="B4" s="29"/>
      <c r="C4" s="29"/>
      <c r="D4" s="29"/>
      <c r="E4" s="29"/>
      <c r="F4" s="29"/>
      <c r="G4" s="30"/>
    </row>
    <row r="5" spans="1:7" x14ac:dyDescent="0.25">
      <c r="A5" s="31" t="s">
        <v>1</v>
      </c>
      <c r="B5" s="32"/>
      <c r="C5" s="32"/>
      <c r="D5" s="32"/>
      <c r="E5" s="32"/>
      <c r="F5" s="32"/>
      <c r="G5" s="33"/>
    </row>
    <row r="6" spans="1:7" x14ac:dyDescent="0.25">
      <c r="A6" s="17" t="s">
        <v>2</v>
      </c>
      <c r="B6" s="19" t="s">
        <v>3</v>
      </c>
      <c r="C6" s="19"/>
      <c r="D6" s="19"/>
      <c r="E6" s="19"/>
      <c r="F6" s="19"/>
      <c r="G6" s="20" t="s">
        <v>4</v>
      </c>
    </row>
    <row r="7" spans="1:7" ht="30" x14ac:dyDescent="0.25">
      <c r="A7" s="18"/>
      <c r="B7" s="1" t="s">
        <v>5</v>
      </c>
      <c r="C7" s="2" t="s">
        <v>6</v>
      </c>
      <c r="D7" s="1" t="s">
        <v>7</v>
      </c>
      <c r="E7" s="1" t="s">
        <v>8</v>
      </c>
      <c r="F7" s="1" t="s">
        <v>9</v>
      </c>
      <c r="G7" s="21"/>
    </row>
    <row r="8" spans="1:7" x14ac:dyDescent="0.25">
      <c r="A8" s="3" t="s">
        <v>10</v>
      </c>
      <c r="B8" s="4">
        <f>SUM(B9:GASTO_NE_FIN_01)</f>
        <v>1312542724</v>
      </c>
      <c r="C8" s="4">
        <f>SUM(C9:GASTO_NE_FIN_02)</f>
        <v>7193149.9400000004</v>
      </c>
      <c r="D8" s="4">
        <f>SUM(D9:GASTO_NE_FIN_03)</f>
        <v>1319735873.9400003</v>
      </c>
      <c r="E8" s="4">
        <f>SUM(E9:GASTO_NE_FIN_04)</f>
        <v>952520395.5999999</v>
      </c>
      <c r="F8" s="4">
        <f>SUM(F9:GASTO_NE_FIN_05)</f>
        <v>622291286.38</v>
      </c>
      <c r="G8" s="4">
        <f>SUM(G9:GASTO_NE_FIN_06)</f>
        <v>367215478.33999991</v>
      </c>
    </row>
    <row r="9" spans="1:7" s="8" customFormat="1" x14ac:dyDescent="0.25">
      <c r="A9" s="5" t="s">
        <v>11</v>
      </c>
      <c r="B9" s="6">
        <v>20322884.940000001</v>
      </c>
      <c r="C9" s="6">
        <v>0</v>
      </c>
      <c r="D9" s="6">
        <f>B9+C9</f>
        <v>20322884.940000001</v>
      </c>
      <c r="E9" s="35">
        <v>13626403.539999999</v>
      </c>
      <c r="F9" s="35">
        <v>12337845.390000001</v>
      </c>
      <c r="G9" s="7">
        <f>D9-E9</f>
        <v>6696481.4000000022</v>
      </c>
    </row>
    <row r="10" spans="1:7" s="8" customFormat="1" x14ac:dyDescent="0.25">
      <c r="A10" s="5" t="s">
        <v>12</v>
      </c>
      <c r="B10" s="6">
        <v>6751332.4800000004</v>
      </c>
      <c r="C10" s="6">
        <v>-0.25</v>
      </c>
      <c r="D10" s="6">
        <f t="shared" ref="D10:D31" si="0">B10+C10</f>
        <v>6751332.2300000004</v>
      </c>
      <c r="E10" s="35">
        <v>3492198.3</v>
      </c>
      <c r="F10" s="35">
        <v>3154706.8</v>
      </c>
      <c r="G10" s="7">
        <f t="shared" ref="G10:G31" si="1">D10-E10</f>
        <v>3259133.9300000006</v>
      </c>
    </row>
    <row r="11" spans="1:7" s="8" customFormat="1" x14ac:dyDescent="0.25">
      <c r="A11" s="5" t="s">
        <v>13</v>
      </c>
      <c r="B11" s="6">
        <v>8288622</v>
      </c>
      <c r="C11" s="6">
        <v>-0.15</v>
      </c>
      <c r="D11" s="6">
        <f t="shared" si="0"/>
        <v>8288621.8499999996</v>
      </c>
      <c r="E11" s="35">
        <f>2038264.25</f>
        <v>2038264.25</v>
      </c>
      <c r="F11" s="35">
        <f>1945888.64</f>
        <v>1945888.64</v>
      </c>
      <c r="G11" s="7">
        <f t="shared" si="1"/>
        <v>6250357.5999999996</v>
      </c>
    </row>
    <row r="12" spans="1:7" s="8" customFormat="1" x14ac:dyDescent="0.25">
      <c r="A12" s="5" t="s">
        <v>14</v>
      </c>
      <c r="B12" s="6">
        <v>17399814.640000001</v>
      </c>
      <c r="C12" s="6">
        <v>48181.45</v>
      </c>
      <c r="D12" s="6">
        <f t="shared" si="0"/>
        <v>17447996.09</v>
      </c>
      <c r="E12" s="35">
        <v>5151629.91</v>
      </c>
      <c r="F12" s="35">
        <v>4554365.9000000004</v>
      </c>
      <c r="G12" s="7">
        <f t="shared" si="1"/>
        <v>12296366.18</v>
      </c>
    </row>
    <row r="13" spans="1:7" s="8" customFormat="1" x14ac:dyDescent="0.25">
      <c r="A13" s="5" t="s">
        <v>15</v>
      </c>
      <c r="B13" s="6">
        <v>1941548.4</v>
      </c>
      <c r="C13" s="6">
        <v>0</v>
      </c>
      <c r="D13" s="6">
        <f t="shared" si="0"/>
        <v>1941548.4</v>
      </c>
      <c r="E13" s="35">
        <v>661874.32999999996</v>
      </c>
      <c r="F13" s="35">
        <v>661874.32999999996</v>
      </c>
      <c r="G13" s="7">
        <f t="shared" si="1"/>
        <v>1279674.0699999998</v>
      </c>
    </row>
    <row r="14" spans="1:7" s="8" customFormat="1" x14ac:dyDescent="0.25">
      <c r="A14" s="5" t="s">
        <v>16</v>
      </c>
      <c r="B14" s="6">
        <v>26873949.25</v>
      </c>
      <c r="C14" s="6">
        <v>-0.3</v>
      </c>
      <c r="D14" s="6">
        <f t="shared" si="0"/>
        <v>26873948.949999999</v>
      </c>
      <c r="E14" s="35">
        <f>11881497.28-992</f>
        <v>11880505.279999999</v>
      </c>
      <c r="F14" s="35">
        <f>10354574.32-992</f>
        <v>10353582.32</v>
      </c>
      <c r="G14" s="7">
        <f t="shared" si="1"/>
        <v>14993443.67</v>
      </c>
    </row>
    <row r="15" spans="1:7" s="8" customFormat="1" x14ac:dyDescent="0.25">
      <c r="A15" s="5" t="s">
        <v>17</v>
      </c>
      <c r="B15" s="6">
        <v>70341769.599999994</v>
      </c>
      <c r="C15" s="6">
        <v>21818.29</v>
      </c>
      <c r="D15" s="6">
        <f t="shared" si="0"/>
        <v>70363587.890000001</v>
      </c>
      <c r="E15" s="35">
        <f>42115231.4-3932154.69</f>
        <v>38183076.710000001</v>
      </c>
      <c r="F15" s="35">
        <f>36573527.5-3932154.69</f>
        <v>32641372.809999999</v>
      </c>
      <c r="G15" s="7">
        <f t="shared" si="1"/>
        <v>32180511.18</v>
      </c>
    </row>
    <row r="16" spans="1:7" s="8" customFormat="1" x14ac:dyDescent="0.25">
      <c r="A16" s="5" t="s">
        <v>18</v>
      </c>
      <c r="B16" s="6">
        <v>5464837.0300000003</v>
      </c>
      <c r="C16" s="6">
        <v>10788.44</v>
      </c>
      <c r="D16" s="6">
        <f t="shared" si="0"/>
        <v>5475625.4700000007</v>
      </c>
      <c r="E16" s="35">
        <v>1774467.08</v>
      </c>
      <c r="F16" s="35">
        <v>1514597.45</v>
      </c>
      <c r="G16" s="7">
        <f t="shared" si="1"/>
        <v>3701158.3900000006</v>
      </c>
    </row>
    <row r="17" spans="1:7" s="8" customFormat="1" x14ac:dyDescent="0.25">
      <c r="A17" s="5" t="s">
        <v>19</v>
      </c>
      <c r="B17" s="6">
        <v>170319991.56</v>
      </c>
      <c r="C17" s="6">
        <v>-4882816.07</v>
      </c>
      <c r="D17" s="6">
        <f t="shared" si="0"/>
        <v>165437175.49000001</v>
      </c>
      <c r="E17" s="35">
        <v>114422053.69</v>
      </c>
      <c r="F17" s="35">
        <v>111700933.54000001</v>
      </c>
      <c r="G17" s="7">
        <f t="shared" si="1"/>
        <v>51015121.800000012</v>
      </c>
    </row>
    <row r="18" spans="1:7" s="8" customFormat="1" x14ac:dyDescent="0.25">
      <c r="A18" s="5" t="s">
        <v>20</v>
      </c>
      <c r="B18" s="6">
        <v>0</v>
      </c>
      <c r="C18" s="6">
        <v>0</v>
      </c>
      <c r="D18" s="6">
        <f t="shared" si="0"/>
        <v>0</v>
      </c>
      <c r="E18" s="35">
        <v>311700.78999999998</v>
      </c>
      <c r="F18" s="35">
        <v>-9355.57</v>
      </c>
      <c r="G18" s="7">
        <f t="shared" si="1"/>
        <v>-311700.78999999998</v>
      </c>
    </row>
    <row r="19" spans="1:7" s="8" customFormat="1" x14ac:dyDescent="0.25">
      <c r="A19" s="5" t="s">
        <v>21</v>
      </c>
      <c r="B19" s="6">
        <v>228886220.96000001</v>
      </c>
      <c r="C19" s="6">
        <v>1496514.36</v>
      </c>
      <c r="D19" s="6">
        <f t="shared" si="0"/>
        <v>230382735.32000002</v>
      </c>
      <c r="E19" s="35">
        <v>71010405.120000005</v>
      </c>
      <c r="F19" s="35">
        <v>62287670.909999996</v>
      </c>
      <c r="G19" s="7">
        <f t="shared" si="1"/>
        <v>159372330.20000002</v>
      </c>
    </row>
    <row r="20" spans="1:7" s="8" customFormat="1" x14ac:dyDescent="0.25">
      <c r="A20" s="5" t="s">
        <v>22</v>
      </c>
      <c r="B20" s="6">
        <v>5242115.4000000004</v>
      </c>
      <c r="C20" s="6">
        <v>-0.05</v>
      </c>
      <c r="D20" s="6">
        <f t="shared" si="0"/>
        <v>5242115.3500000006</v>
      </c>
      <c r="E20" s="35">
        <v>2537513.96</v>
      </c>
      <c r="F20" s="35">
        <v>2340057.6</v>
      </c>
      <c r="G20" s="7">
        <f t="shared" si="1"/>
        <v>2704601.3900000006</v>
      </c>
    </row>
    <row r="21" spans="1:7" s="8" customFormat="1" x14ac:dyDescent="0.25">
      <c r="A21" s="5" t="s">
        <v>23</v>
      </c>
      <c r="B21" s="6">
        <v>84954745</v>
      </c>
      <c r="C21" s="6">
        <v>231863.09</v>
      </c>
      <c r="D21" s="6">
        <f t="shared" si="0"/>
        <v>85186608.090000004</v>
      </c>
      <c r="E21" s="35">
        <v>30355118.550000001</v>
      </c>
      <c r="F21" s="35">
        <v>28330350.859999999</v>
      </c>
      <c r="G21" s="7">
        <f t="shared" si="1"/>
        <v>54831489.540000007</v>
      </c>
    </row>
    <row r="22" spans="1:7" s="8" customFormat="1" x14ac:dyDescent="0.25">
      <c r="A22" s="5" t="s">
        <v>24</v>
      </c>
      <c r="B22" s="6">
        <v>12336212.039999999</v>
      </c>
      <c r="C22" s="6">
        <v>312751.15000000002</v>
      </c>
      <c r="D22" s="6">
        <f t="shared" si="0"/>
        <v>12648963.189999999</v>
      </c>
      <c r="E22" s="35">
        <v>6893691.79</v>
      </c>
      <c r="F22" s="35">
        <v>6033336.8700000001</v>
      </c>
      <c r="G22" s="7">
        <f t="shared" si="1"/>
        <v>5755271.3999999994</v>
      </c>
    </row>
    <row r="23" spans="1:7" s="8" customFormat="1" x14ac:dyDescent="0.25">
      <c r="A23" s="5" t="s">
        <v>25</v>
      </c>
      <c r="B23" s="6">
        <v>14937069.960000001</v>
      </c>
      <c r="C23" s="6">
        <v>-0.1</v>
      </c>
      <c r="D23" s="6">
        <f t="shared" si="0"/>
        <v>14937069.860000001</v>
      </c>
      <c r="E23" s="35">
        <v>9290484.8399999999</v>
      </c>
      <c r="F23" s="35">
        <v>8257348.0700000003</v>
      </c>
      <c r="G23" s="7">
        <f t="shared" si="1"/>
        <v>5646585.0200000014</v>
      </c>
    </row>
    <row r="24" spans="1:7" s="8" customFormat="1" x14ac:dyDescent="0.25">
      <c r="A24" s="5" t="s">
        <v>26</v>
      </c>
      <c r="B24" s="6">
        <f>155402622.68-24141654-58000000-15858346</f>
        <v>57402622.680000007</v>
      </c>
      <c r="C24" s="6">
        <v>7217818</v>
      </c>
      <c r="D24" s="6">
        <f t="shared" si="0"/>
        <v>64620440.680000007</v>
      </c>
      <c r="E24" s="35">
        <f>34173896.72-419.98</f>
        <v>34173476.740000002</v>
      </c>
      <c r="F24" s="35">
        <f>28644196.9-419.98</f>
        <v>28643776.919999998</v>
      </c>
      <c r="G24" s="7">
        <f t="shared" si="1"/>
        <v>30446963.940000005</v>
      </c>
    </row>
    <row r="25" spans="1:7" s="8" customFormat="1" x14ac:dyDescent="0.25">
      <c r="A25" s="5" t="s">
        <v>27</v>
      </c>
      <c r="B25" s="6">
        <v>4773951.76</v>
      </c>
      <c r="C25" s="6">
        <v>0</v>
      </c>
      <c r="D25" s="6">
        <f t="shared" si="0"/>
        <v>4773951.76</v>
      </c>
      <c r="E25" s="35">
        <v>2106632.8199999998</v>
      </c>
      <c r="F25" s="35">
        <v>1898237.93</v>
      </c>
      <c r="G25" s="7">
        <f t="shared" si="1"/>
        <v>2667318.94</v>
      </c>
    </row>
    <row r="26" spans="1:7" s="8" customFormat="1" x14ac:dyDescent="0.25">
      <c r="A26" s="5" t="s">
        <v>28</v>
      </c>
      <c r="B26" s="6">
        <v>16127105.880000001</v>
      </c>
      <c r="C26" s="6">
        <f>2379075.83-24661.8</f>
        <v>2354414.0300000003</v>
      </c>
      <c r="D26" s="6">
        <f t="shared" si="0"/>
        <v>18481519.91</v>
      </c>
      <c r="E26" s="35">
        <v>9769010.2799999993</v>
      </c>
      <c r="F26" s="35">
        <v>8375893.2300000004</v>
      </c>
      <c r="G26" s="7">
        <f t="shared" si="1"/>
        <v>8712509.6300000008</v>
      </c>
    </row>
    <row r="27" spans="1:7" s="8" customFormat="1" x14ac:dyDescent="0.25">
      <c r="A27" s="5" t="s">
        <v>29</v>
      </c>
      <c r="B27" s="6">
        <v>157326497.08000001</v>
      </c>
      <c r="C27" s="6">
        <v>181818.28</v>
      </c>
      <c r="D27" s="6">
        <f t="shared" si="0"/>
        <v>157508315.36000001</v>
      </c>
      <c r="E27" s="35">
        <f>87615236.37-42201773.72</f>
        <v>45413462.650000006</v>
      </c>
      <c r="F27" s="35">
        <f>75282681.81-42201773.72</f>
        <v>33080908.090000004</v>
      </c>
      <c r="G27" s="7">
        <f t="shared" si="1"/>
        <v>112094852.71000001</v>
      </c>
    </row>
    <row r="28" spans="1:7" s="8" customFormat="1" x14ac:dyDescent="0.25">
      <c r="A28" s="5" t="s">
        <v>30</v>
      </c>
      <c r="B28" s="6">
        <f>258293302.34-9621672</f>
        <v>248671630.34</v>
      </c>
      <c r="C28" s="6">
        <v>0.05</v>
      </c>
      <c r="D28" s="6">
        <f t="shared" si="0"/>
        <v>248671630.39000002</v>
      </c>
      <c r="E28" s="35">
        <f>125746403.13-752.1</f>
        <v>125745651.03</v>
      </c>
      <c r="F28" s="35">
        <f>101433394.87-752.1</f>
        <v>101432642.77000001</v>
      </c>
      <c r="G28" s="7">
        <f t="shared" si="1"/>
        <v>122925979.36000001</v>
      </c>
    </row>
    <row r="29" spans="1:7" s="8" customFormat="1" x14ac:dyDescent="0.25">
      <c r="A29" s="5" t="s">
        <v>31</v>
      </c>
      <c r="B29" s="6">
        <v>5242778</v>
      </c>
      <c r="C29" s="6">
        <v>199999.72</v>
      </c>
      <c r="D29" s="6">
        <f t="shared" si="0"/>
        <v>5442777.7199999997</v>
      </c>
      <c r="E29" s="35">
        <v>4601058.71</v>
      </c>
      <c r="F29" s="35">
        <v>4464710.95</v>
      </c>
      <c r="G29" s="7">
        <f t="shared" si="1"/>
        <v>841719.00999999978</v>
      </c>
    </row>
    <row r="30" spans="1:7" s="8" customFormat="1" x14ac:dyDescent="0.25">
      <c r="A30" s="5" t="s">
        <v>32</v>
      </c>
      <c r="B30" s="6">
        <v>101200000</v>
      </c>
      <c r="C30" s="6">
        <v>0</v>
      </c>
      <c r="D30" s="6">
        <f t="shared" si="0"/>
        <v>101200000</v>
      </c>
      <c r="E30" s="35">
        <v>50666099.829999998</v>
      </c>
      <c r="F30" s="35">
        <v>42016380.68</v>
      </c>
      <c r="G30" s="7">
        <f t="shared" si="1"/>
        <v>50533900.170000002</v>
      </c>
    </row>
    <row r="31" spans="1:7" s="8" customFormat="1" x14ac:dyDescent="0.25">
      <c r="A31" s="5" t="s">
        <v>33</v>
      </c>
      <c r="B31" s="6">
        <f>116465472-68728447</f>
        <v>47737025</v>
      </c>
      <c r="C31" s="6">
        <v>0</v>
      </c>
      <c r="D31" s="6">
        <f t="shared" si="0"/>
        <v>47737025</v>
      </c>
      <c r="E31" s="35">
        <f>390507209.4-22091594</f>
        <v>368415615.39999998</v>
      </c>
      <c r="F31" s="35">
        <f>138365753.89-22091594</f>
        <v>116274159.88999999</v>
      </c>
      <c r="G31" s="7">
        <f t="shared" si="1"/>
        <v>-320678590.39999998</v>
      </c>
    </row>
    <row r="32" spans="1:7" x14ac:dyDescent="0.25">
      <c r="A32" s="9" t="s">
        <v>34</v>
      </c>
      <c r="B32" s="10"/>
      <c r="C32" s="10"/>
      <c r="D32" s="10"/>
      <c r="E32" s="10"/>
      <c r="F32" s="10"/>
      <c r="G32" s="10"/>
    </row>
    <row r="33" spans="1:7" s="8" customFormat="1" x14ac:dyDescent="0.25">
      <c r="A33" s="11" t="s">
        <v>35</v>
      </c>
      <c r="B33" s="12">
        <f>SUM(B40:GASTO_E_FIN_01)</f>
        <v>176350119</v>
      </c>
      <c r="C33" s="12">
        <f>SUM(C40:GASTO_E_FIN_02)</f>
        <v>48767568.409999996</v>
      </c>
      <c r="D33" s="12">
        <f>SUM(D40:GASTO_E_FIN_03)</f>
        <v>225117687.41000003</v>
      </c>
      <c r="E33" s="12">
        <f>SUM(E40:GASTO_E_FIN_04)</f>
        <v>83087341.629999995</v>
      </c>
      <c r="F33" s="12">
        <f>SUM(F40:GASTO_E_FIN_05)</f>
        <v>74958810.079999998</v>
      </c>
      <c r="G33" s="12">
        <f>SUM(G40:GASTO_E_FIN_06)</f>
        <v>142030345.78000003</v>
      </c>
    </row>
    <row r="34" spans="1:7" s="8" customFormat="1" x14ac:dyDescent="0.25">
      <c r="A34" s="5" t="s">
        <v>11</v>
      </c>
      <c r="B34" s="6">
        <v>0</v>
      </c>
      <c r="C34" s="6">
        <v>0</v>
      </c>
      <c r="D34" s="6">
        <f t="shared" ref="D34" si="2">B34+C34</f>
        <v>0</v>
      </c>
      <c r="E34" s="6">
        <v>0</v>
      </c>
      <c r="F34" s="6">
        <v>0</v>
      </c>
      <c r="G34" s="6">
        <f>D34-E34</f>
        <v>0</v>
      </c>
    </row>
    <row r="35" spans="1:7" s="8" customFormat="1" x14ac:dyDescent="0.25">
      <c r="A35" s="5" t="s">
        <v>12</v>
      </c>
      <c r="B35" s="6">
        <v>0</v>
      </c>
      <c r="C35" s="6">
        <v>0</v>
      </c>
      <c r="D35" s="6">
        <f t="shared" ref="D35:D39" si="3">B35+C35</f>
        <v>0</v>
      </c>
      <c r="E35" s="6">
        <v>0</v>
      </c>
      <c r="F35" s="6">
        <v>0</v>
      </c>
      <c r="G35" s="6">
        <f t="shared" ref="G35:G39" si="4">D35-E35</f>
        <v>0</v>
      </c>
    </row>
    <row r="36" spans="1:7" s="8" customFormat="1" x14ac:dyDescent="0.25">
      <c r="A36" s="5" t="s">
        <v>13</v>
      </c>
      <c r="B36" s="6">
        <v>0</v>
      </c>
      <c r="C36" s="6">
        <v>0</v>
      </c>
      <c r="D36" s="6">
        <f t="shared" si="3"/>
        <v>0</v>
      </c>
      <c r="E36" s="6">
        <v>408.7</v>
      </c>
      <c r="F36" s="6">
        <v>408.7</v>
      </c>
      <c r="G36" s="6">
        <f t="shared" si="4"/>
        <v>-408.7</v>
      </c>
    </row>
    <row r="37" spans="1:7" s="8" customFormat="1" x14ac:dyDescent="0.25">
      <c r="A37" s="5" t="s">
        <v>14</v>
      </c>
      <c r="B37" s="6">
        <v>0</v>
      </c>
      <c r="C37" s="6">
        <v>0</v>
      </c>
      <c r="D37" s="6">
        <f t="shared" si="3"/>
        <v>0</v>
      </c>
      <c r="E37" s="6">
        <v>0</v>
      </c>
      <c r="F37" s="6">
        <v>0</v>
      </c>
      <c r="G37" s="6">
        <f t="shared" si="4"/>
        <v>0</v>
      </c>
    </row>
    <row r="38" spans="1:7" s="8" customFormat="1" x14ac:dyDescent="0.25">
      <c r="A38" s="5" t="s">
        <v>15</v>
      </c>
      <c r="B38" s="6">
        <v>0</v>
      </c>
      <c r="C38" s="6">
        <v>0</v>
      </c>
      <c r="D38" s="6">
        <f t="shared" si="3"/>
        <v>0</v>
      </c>
      <c r="E38" s="6">
        <v>0</v>
      </c>
      <c r="F38" s="6">
        <v>0</v>
      </c>
      <c r="G38" s="6">
        <f t="shared" si="4"/>
        <v>0</v>
      </c>
    </row>
    <row r="39" spans="1:7" s="8" customFormat="1" x14ac:dyDescent="0.25">
      <c r="A39" s="5" t="s">
        <v>16</v>
      </c>
      <c r="B39" s="6">
        <v>0</v>
      </c>
      <c r="C39" s="6">
        <v>0</v>
      </c>
      <c r="D39" s="6">
        <f t="shared" si="3"/>
        <v>0</v>
      </c>
      <c r="E39" s="6">
        <v>0</v>
      </c>
      <c r="F39" s="6">
        <v>0</v>
      </c>
      <c r="G39" s="6">
        <f t="shared" si="4"/>
        <v>0</v>
      </c>
    </row>
    <row r="40" spans="1:7" s="8" customFormat="1" x14ac:dyDescent="0.25">
      <c r="A40" s="5" t="s">
        <v>17</v>
      </c>
      <c r="B40" s="6">
        <v>0</v>
      </c>
      <c r="C40" s="6">
        <v>0</v>
      </c>
      <c r="D40" s="6">
        <f t="shared" ref="D40:D56" si="5">B40+C40</f>
        <v>0</v>
      </c>
      <c r="E40" s="34">
        <f>65698.05+3932154.69</f>
        <v>3997852.7399999998</v>
      </c>
      <c r="F40" s="34">
        <f>65531+3932154.69</f>
        <v>3997685.69</v>
      </c>
      <c r="G40" s="6">
        <f>D40-E40</f>
        <v>-3997852.7399999998</v>
      </c>
    </row>
    <row r="41" spans="1:7" s="8" customFormat="1" x14ac:dyDescent="0.25">
      <c r="A41" s="5" t="s">
        <v>18</v>
      </c>
      <c r="B41" s="6">
        <v>0</v>
      </c>
      <c r="C41" s="6">
        <v>0</v>
      </c>
      <c r="D41" s="6">
        <f t="shared" si="5"/>
        <v>0</v>
      </c>
      <c r="E41" s="6">
        <v>0</v>
      </c>
      <c r="F41" s="6">
        <v>0</v>
      </c>
      <c r="G41" s="6">
        <f t="shared" ref="G41" si="6">D41-E41</f>
        <v>0</v>
      </c>
    </row>
    <row r="42" spans="1:7" s="8" customFormat="1" x14ac:dyDescent="0.25">
      <c r="A42" s="5" t="s">
        <v>19</v>
      </c>
      <c r="B42" s="6">
        <v>0</v>
      </c>
      <c r="C42" s="6">
        <v>0</v>
      </c>
      <c r="D42" s="6">
        <f t="shared" si="5"/>
        <v>0</v>
      </c>
      <c r="E42" s="35">
        <v>15858.8</v>
      </c>
      <c r="F42" s="35">
        <v>15858.8</v>
      </c>
      <c r="G42" s="6">
        <f t="shared" ref="G42:G53" si="7">D42-E42</f>
        <v>-15858.8</v>
      </c>
    </row>
    <row r="43" spans="1:7" s="8" customFormat="1" x14ac:dyDescent="0.25">
      <c r="A43" s="5" t="s">
        <v>20</v>
      </c>
      <c r="B43" s="6">
        <v>0</v>
      </c>
      <c r="C43" s="6">
        <v>0</v>
      </c>
      <c r="D43" s="6">
        <f t="shared" ref="D43:D48" si="8">B43+C43</f>
        <v>0</v>
      </c>
      <c r="E43" s="6">
        <v>0</v>
      </c>
      <c r="F43" s="6">
        <v>0</v>
      </c>
      <c r="G43" s="6">
        <f t="shared" si="7"/>
        <v>0</v>
      </c>
    </row>
    <row r="44" spans="1:7" s="8" customFormat="1" x14ac:dyDescent="0.25">
      <c r="A44" s="5" t="s">
        <v>21</v>
      </c>
      <c r="B44" s="6">
        <v>0</v>
      </c>
      <c r="C44" s="6">
        <v>0</v>
      </c>
      <c r="D44" s="6">
        <f t="shared" si="8"/>
        <v>0</v>
      </c>
      <c r="E44" s="6">
        <v>0</v>
      </c>
      <c r="F44" s="6">
        <v>0</v>
      </c>
      <c r="G44" s="6">
        <f t="shared" si="7"/>
        <v>0</v>
      </c>
    </row>
    <row r="45" spans="1:7" s="8" customFormat="1" x14ac:dyDescent="0.25">
      <c r="A45" s="5" t="s">
        <v>22</v>
      </c>
      <c r="B45" s="6">
        <v>0</v>
      </c>
      <c r="C45" s="6">
        <v>0</v>
      </c>
      <c r="D45" s="6">
        <f t="shared" si="8"/>
        <v>0</v>
      </c>
      <c r="E45" s="6">
        <v>0</v>
      </c>
      <c r="F45" s="6">
        <v>0</v>
      </c>
      <c r="G45" s="6">
        <f t="shared" si="7"/>
        <v>0</v>
      </c>
    </row>
    <row r="46" spans="1:7" s="8" customFormat="1" x14ac:dyDescent="0.25">
      <c r="A46" s="5" t="s">
        <v>23</v>
      </c>
      <c r="B46" s="6">
        <v>0</v>
      </c>
      <c r="C46" s="6">
        <v>0</v>
      </c>
      <c r="D46" s="6">
        <f t="shared" si="8"/>
        <v>0</v>
      </c>
      <c r="E46" s="6">
        <v>992</v>
      </c>
      <c r="F46" s="6">
        <v>992</v>
      </c>
      <c r="G46" s="6">
        <f t="shared" si="7"/>
        <v>-992</v>
      </c>
    </row>
    <row r="47" spans="1:7" s="8" customFormat="1" x14ac:dyDescent="0.25">
      <c r="A47" s="5" t="s">
        <v>24</v>
      </c>
      <c r="B47" s="6">
        <v>0</v>
      </c>
      <c r="C47" s="6">
        <v>0</v>
      </c>
      <c r="D47" s="6">
        <f t="shared" si="8"/>
        <v>0</v>
      </c>
      <c r="E47" s="6">
        <v>0</v>
      </c>
      <c r="F47" s="6">
        <v>0</v>
      </c>
      <c r="G47" s="6">
        <f t="shared" si="7"/>
        <v>0</v>
      </c>
    </row>
    <row r="48" spans="1:7" s="8" customFormat="1" x14ac:dyDescent="0.25">
      <c r="A48" s="5" t="s">
        <v>25</v>
      </c>
      <c r="B48" s="6">
        <v>0</v>
      </c>
      <c r="C48" s="6">
        <v>0</v>
      </c>
      <c r="D48" s="6">
        <f t="shared" si="8"/>
        <v>0</v>
      </c>
      <c r="E48" s="6">
        <v>0</v>
      </c>
      <c r="F48" s="6">
        <v>0</v>
      </c>
      <c r="G48" s="6">
        <f t="shared" si="7"/>
        <v>0</v>
      </c>
    </row>
    <row r="49" spans="1:7" s="8" customFormat="1" x14ac:dyDescent="0.25">
      <c r="A49" s="5" t="s">
        <v>26</v>
      </c>
      <c r="B49" s="6">
        <f>24141654+58000000+15858346</f>
        <v>98000000</v>
      </c>
      <c r="C49" s="6">
        <v>48742906.609999999</v>
      </c>
      <c r="D49" s="6">
        <f t="shared" si="5"/>
        <v>146742906.61000001</v>
      </c>
      <c r="E49" s="34">
        <f>11160503.19+419.98</f>
        <v>11160923.17</v>
      </c>
      <c r="F49" s="34">
        <f>3032138.69+419.98</f>
        <v>3032558.67</v>
      </c>
      <c r="G49" s="6">
        <f t="shared" si="7"/>
        <v>135581983.44000003</v>
      </c>
    </row>
    <row r="50" spans="1:7" s="8" customFormat="1" x14ac:dyDescent="0.25">
      <c r="A50" s="5" t="s">
        <v>27</v>
      </c>
      <c r="B50" s="6">
        <v>0</v>
      </c>
      <c r="C50" s="6">
        <v>0</v>
      </c>
      <c r="D50" s="6">
        <f t="shared" si="5"/>
        <v>0</v>
      </c>
      <c r="E50" s="6">
        <v>0</v>
      </c>
      <c r="F50" s="6">
        <v>0</v>
      </c>
      <c r="G50" s="6">
        <f t="shared" ref="G50" si="9">D50-E50</f>
        <v>0</v>
      </c>
    </row>
    <row r="51" spans="1:7" s="8" customFormat="1" x14ac:dyDescent="0.25">
      <c r="A51" s="5" t="s">
        <v>28</v>
      </c>
      <c r="B51" s="6">
        <v>0</v>
      </c>
      <c r="C51" s="6">
        <v>24661.8</v>
      </c>
      <c r="D51" s="6">
        <f t="shared" si="5"/>
        <v>24661.8</v>
      </c>
      <c r="E51" s="35">
        <v>3310120.45</v>
      </c>
      <c r="F51" s="35">
        <v>3310120.45</v>
      </c>
      <c r="G51" s="6">
        <f t="shared" si="7"/>
        <v>-3285458.6500000004</v>
      </c>
    </row>
    <row r="52" spans="1:7" s="8" customFormat="1" x14ac:dyDescent="0.25">
      <c r="A52" s="5" t="s">
        <v>29</v>
      </c>
      <c r="B52" s="6">
        <v>0</v>
      </c>
      <c r="C52" s="6">
        <v>0</v>
      </c>
      <c r="D52" s="6">
        <f t="shared" ref="D52" si="10">B52+C52</f>
        <v>0</v>
      </c>
      <c r="E52" s="6">
        <v>42201773.719999999</v>
      </c>
      <c r="F52" s="6">
        <v>42201773.719999999</v>
      </c>
      <c r="G52" s="6">
        <f t="shared" si="7"/>
        <v>-42201773.719999999</v>
      </c>
    </row>
    <row r="53" spans="1:7" s="8" customFormat="1" x14ac:dyDescent="0.25">
      <c r="A53" s="5" t="s">
        <v>30</v>
      </c>
      <c r="B53" s="6">
        <v>9621672</v>
      </c>
      <c r="C53" s="6">
        <v>0</v>
      </c>
      <c r="D53" s="6">
        <f t="shared" si="5"/>
        <v>9621672</v>
      </c>
      <c r="E53" s="34">
        <f>307474.65+752.1</f>
        <v>308226.75</v>
      </c>
      <c r="F53" s="34">
        <f>307474.65+752.1</f>
        <v>308226.75</v>
      </c>
      <c r="G53" s="6">
        <f t="shared" si="7"/>
        <v>9313445.25</v>
      </c>
    </row>
    <row r="54" spans="1:7" s="8" customFormat="1" x14ac:dyDescent="0.25">
      <c r="A54" s="5" t="s">
        <v>31</v>
      </c>
      <c r="B54" s="6">
        <v>0</v>
      </c>
      <c r="C54" s="6">
        <v>0</v>
      </c>
      <c r="D54" s="6">
        <f t="shared" si="5"/>
        <v>0</v>
      </c>
      <c r="E54" s="6">
        <v>0</v>
      </c>
      <c r="F54" s="6">
        <v>0</v>
      </c>
      <c r="G54" s="6">
        <f t="shared" ref="G54:G56" si="11">D54-E54</f>
        <v>0</v>
      </c>
    </row>
    <row r="55" spans="1:7" s="8" customFormat="1" x14ac:dyDescent="0.25">
      <c r="A55" s="5" t="s">
        <v>32</v>
      </c>
      <c r="B55" s="6">
        <v>0</v>
      </c>
      <c r="C55" s="6">
        <v>0</v>
      </c>
      <c r="D55" s="6">
        <f t="shared" si="5"/>
        <v>0</v>
      </c>
      <c r="E55" s="6">
        <v>0</v>
      </c>
      <c r="F55" s="6">
        <v>0</v>
      </c>
      <c r="G55" s="6">
        <f t="shared" si="11"/>
        <v>0</v>
      </c>
    </row>
    <row r="56" spans="1:7" s="8" customFormat="1" x14ac:dyDescent="0.25">
      <c r="A56" s="5" t="s">
        <v>33</v>
      </c>
      <c r="B56" s="6">
        <v>68728447</v>
      </c>
      <c r="C56" s="6">
        <v>0</v>
      </c>
      <c r="D56" s="6">
        <f t="shared" si="5"/>
        <v>68728447</v>
      </c>
      <c r="E56" s="6">
        <v>22091594</v>
      </c>
      <c r="F56" s="6">
        <v>22091594</v>
      </c>
      <c r="G56" s="6">
        <f t="shared" si="11"/>
        <v>46636853</v>
      </c>
    </row>
    <row r="57" spans="1:7" x14ac:dyDescent="0.25">
      <c r="A57" s="9" t="s">
        <v>34</v>
      </c>
      <c r="B57" s="10"/>
      <c r="C57" s="10"/>
      <c r="D57" s="10"/>
      <c r="E57" s="10"/>
      <c r="F57" s="10"/>
      <c r="G57" s="10"/>
    </row>
    <row r="58" spans="1:7" x14ac:dyDescent="0.25">
      <c r="A58" s="11" t="s">
        <v>36</v>
      </c>
      <c r="B58" s="12">
        <f>GASTO_NE_T1+GASTO_E_T1</f>
        <v>1488892843</v>
      </c>
      <c r="C58" s="12">
        <f>GASTO_NE_T2+GASTO_E_T2</f>
        <v>55960718.349999994</v>
      </c>
      <c r="D58" s="12">
        <f>GASTO_NE_T3+GASTO_E_T3</f>
        <v>1544853561.3500004</v>
      </c>
      <c r="E58" s="12">
        <f>GASTO_NE_T4+GASTO_E_T4</f>
        <v>1035607737.2299999</v>
      </c>
      <c r="F58" s="12">
        <f>GASTO_NE_T5+GASTO_E_T5</f>
        <v>697250096.46000004</v>
      </c>
      <c r="G58" s="12">
        <f>GASTO_NE_T6+GASTO_E_T6</f>
        <v>509245824.11999995</v>
      </c>
    </row>
    <row r="59" spans="1:7" x14ac:dyDescent="0.25">
      <c r="A59" s="13"/>
      <c r="B59" s="14"/>
      <c r="C59" s="14"/>
      <c r="D59" s="14"/>
      <c r="E59" s="14"/>
      <c r="F59" s="14"/>
      <c r="G59" s="15"/>
    </row>
    <row r="60" spans="1:7" hidden="1" x14ac:dyDescent="0.25">
      <c r="A60" s="16"/>
    </row>
    <row r="61" spans="1:7" x14ac:dyDescent="0.25"/>
    <row r="62" spans="1:7" x14ac:dyDescent="0.25">
      <c r="E62" s="36"/>
    </row>
    <row r="63" spans="1:7" x14ac:dyDescent="0.25"/>
    <row r="64" spans="1:7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5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2017-12-06T01:47:03Z</dcterms:created>
  <dcterms:modified xsi:type="dcterms:W3CDTF">2017-12-06T19:53:04Z</dcterms:modified>
</cp:coreProperties>
</file>